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Kalum Ventures\Cutting Permits\Log Flow, FIVE YEAR PLAN\2015-2019 plan\"/>
    </mc:Choice>
  </mc:AlternateContent>
  <bookViews>
    <workbookView xWindow="120" yWindow="90" windowWidth="23835" windowHeight="11910" activeTab="1"/>
  </bookViews>
  <sheets>
    <sheet name="Sheet1" sheetId="1" r:id="rId1"/>
    <sheet name="Nov 27 five yr plan" sheetId="4" r:id="rId2"/>
    <sheet name="Sheet2" sheetId="2" r:id="rId3"/>
    <sheet name="Sheet3" sheetId="3" r:id="rId4"/>
  </sheets>
  <definedNames>
    <definedName name="_xlnm._FilterDatabase" localSheetId="1" hidden="1">'Nov 27 five yr plan'!$A$4:$I$43</definedName>
    <definedName name="_xlnm._FilterDatabase" localSheetId="0" hidden="1">Sheet1!$A$4:$I$41</definedName>
  </definedNames>
  <calcPr calcId="152511"/>
</workbook>
</file>

<file path=xl/calcChain.xml><?xml version="1.0" encoding="utf-8"?>
<calcChain xmlns="http://schemas.openxmlformats.org/spreadsheetml/2006/main">
  <c r="D43" i="4" l="1"/>
  <c r="D42" i="4"/>
  <c r="D41" i="4" l="1"/>
  <c r="D40" i="4"/>
  <c r="D39" i="4"/>
  <c r="D38" i="4"/>
  <c r="D37" i="4" l="1"/>
  <c r="C20" i="4"/>
  <c r="D20" i="4" s="1"/>
  <c r="C19" i="4"/>
  <c r="D21" i="4"/>
  <c r="D22" i="4"/>
  <c r="D23" i="4"/>
  <c r="D24" i="4"/>
  <c r="D25" i="4"/>
  <c r="D26" i="4"/>
  <c r="D27" i="4"/>
  <c r="D28" i="4"/>
  <c r="D29" i="4"/>
  <c r="D30" i="4"/>
  <c r="D31" i="4"/>
  <c r="C32" i="4"/>
  <c r="D32" i="4" s="1"/>
  <c r="D33" i="4"/>
  <c r="D34" i="4"/>
  <c r="D35" i="4"/>
  <c r="D36" i="4"/>
  <c r="H52" i="4" l="1"/>
  <c r="D6" i="4"/>
  <c r="D5" i="4"/>
  <c r="D7" i="4"/>
  <c r="D8" i="4"/>
  <c r="D9" i="4"/>
  <c r="D10" i="4"/>
  <c r="D19" i="4" l="1"/>
  <c r="D18" i="4"/>
  <c r="D17" i="4"/>
  <c r="D16" i="4"/>
  <c r="C15" i="4"/>
  <c r="D15" i="4" s="1"/>
  <c r="D14" i="4"/>
  <c r="D13" i="4"/>
  <c r="D12" i="4"/>
  <c r="D11" i="4"/>
  <c r="F51" i="4"/>
  <c r="D27" i="1"/>
  <c r="D35" i="1"/>
  <c r="D50" i="4" l="1"/>
  <c r="F54" i="4"/>
  <c r="I54" i="4" s="1"/>
  <c r="F50" i="4"/>
  <c r="F52" i="4"/>
  <c r="I52" i="4" s="1"/>
  <c r="F53" i="4"/>
  <c r="D18" i="1"/>
  <c r="D11" i="1"/>
  <c r="D34" i="1"/>
  <c r="D37" i="1"/>
  <c r="D36" i="1"/>
  <c r="D33" i="1"/>
  <c r="D39" i="1"/>
  <c r="D38" i="1"/>
  <c r="D31" i="1"/>
  <c r="D32" i="1"/>
  <c r="D17" i="1"/>
  <c r="D26" i="1"/>
  <c r="I53" i="4" l="1"/>
  <c r="C40" i="1"/>
  <c r="D40" i="1" s="1"/>
  <c r="D10" i="1"/>
  <c r="D15" i="1"/>
  <c r="C20" i="1"/>
  <c r="D20" i="1" s="1"/>
  <c r="C22" i="1"/>
  <c r="D22" i="1" s="1"/>
  <c r="D14" i="1"/>
  <c r="D21" i="1"/>
  <c r="D28" i="1"/>
  <c r="D16" i="1"/>
  <c r="D13" i="1"/>
  <c r="D12" i="1"/>
  <c r="D8" i="1"/>
  <c r="H68" i="1"/>
  <c r="D25" i="1"/>
  <c r="D30" i="1"/>
  <c r="D29" i="1"/>
  <c r="D24" i="1"/>
  <c r="D23" i="1"/>
  <c r="D9" i="1"/>
  <c r="D7" i="1"/>
  <c r="D19" i="1"/>
  <c r="F61" i="1" s="1"/>
  <c r="D6" i="1"/>
  <c r="D61" i="1"/>
  <c r="F60" i="1" l="1"/>
  <c r="H67" i="1"/>
  <c r="F62" i="1"/>
  <c r="D62" i="1" s="1"/>
  <c r="F59" i="1"/>
  <c r="H63" i="1"/>
  <c r="H64" i="1"/>
  <c r="H65" i="1"/>
  <c r="H66" i="1"/>
  <c r="D59" i="1"/>
</calcChain>
</file>

<file path=xl/comments1.xml><?xml version="1.0" encoding="utf-8"?>
<comments xmlns="http://schemas.openxmlformats.org/spreadsheetml/2006/main">
  <authors>
    <author>Rick</author>
  </authors>
  <commentList>
    <comment ref="C60" authorId="0" shape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<sst xmlns="http://schemas.openxmlformats.org/spreadsheetml/2006/main" count="497" uniqueCount="106">
  <si>
    <t>"Licencee"</t>
  </si>
  <si>
    <t>Block ID</t>
  </si>
  <si>
    <t>Area (ha)</t>
  </si>
  <si>
    <t>Volume</t>
  </si>
  <si>
    <t>Projected harvest year</t>
  </si>
  <si>
    <t>Season (Summer/Winter/All)</t>
  </si>
  <si>
    <t xml:space="preserve">General Location </t>
  </si>
  <si>
    <t>Date of Last Update:</t>
  </si>
  <si>
    <t>Updated by:</t>
  </si>
  <si>
    <t>Mapsheet (1:20,000)</t>
  </si>
  <si>
    <r>
      <t xml:space="preserve">Status         </t>
    </r>
    <r>
      <rPr>
        <sz val="10"/>
        <rFont val="Calibri"/>
        <family val="2"/>
        <scheme val="minor"/>
      </rPr>
      <t>(</t>
    </r>
    <r>
      <rPr>
        <b/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b/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b/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b/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b/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</si>
  <si>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Years of supply:</t>
  </si>
  <si>
    <t>Allocation X 5 years:</t>
  </si>
  <si>
    <t>Total volume identified:</t>
  </si>
  <si>
    <t>Annual Allocation within Kalum TSA:</t>
  </si>
  <si>
    <t>11-1</t>
  </si>
  <si>
    <t>V30</t>
  </si>
  <si>
    <t>V31</t>
  </si>
  <si>
    <t>V35</t>
  </si>
  <si>
    <t>V38</t>
  </si>
  <si>
    <t>V39</t>
  </si>
  <si>
    <t>V40</t>
  </si>
  <si>
    <t>38-1</t>
  </si>
  <si>
    <t>V45</t>
  </si>
  <si>
    <t>V46</t>
  </si>
  <si>
    <t>V47</t>
  </si>
  <si>
    <t>V48</t>
  </si>
  <si>
    <t>V49</t>
  </si>
  <si>
    <t>5-1</t>
  </si>
  <si>
    <t>14-1</t>
  </si>
  <si>
    <t>V50</t>
  </si>
  <si>
    <t>Meadow</t>
  </si>
  <si>
    <t>103I096</t>
  </si>
  <si>
    <t>103I057</t>
  </si>
  <si>
    <t>103P007</t>
  </si>
  <si>
    <t>C</t>
  </si>
  <si>
    <t>West Kalum</t>
  </si>
  <si>
    <t>RB</t>
  </si>
  <si>
    <t>Kalum Ventures Ltd</t>
  </si>
  <si>
    <t>F</t>
  </si>
  <si>
    <t>R</t>
  </si>
  <si>
    <t>Big Cedar</t>
  </si>
  <si>
    <t>North Beaver</t>
  </si>
  <si>
    <t>Wesach</t>
  </si>
  <si>
    <t>Nelson</t>
  </si>
  <si>
    <t>Mayo</t>
  </si>
  <si>
    <t>Poupard</t>
  </si>
  <si>
    <t>103I086</t>
  </si>
  <si>
    <t>103I076</t>
  </si>
  <si>
    <t>103I077</t>
  </si>
  <si>
    <t>103P005</t>
  </si>
  <si>
    <t>All</t>
  </si>
  <si>
    <t>103I067</t>
  </si>
  <si>
    <t>103P006</t>
  </si>
  <si>
    <t>Skeena</t>
  </si>
  <si>
    <t>103I047</t>
  </si>
  <si>
    <t>KVL-TFL</t>
  </si>
  <si>
    <t>11-2</t>
  </si>
  <si>
    <t>11-3</t>
  </si>
  <si>
    <t>W</t>
  </si>
  <si>
    <t>P</t>
  </si>
  <si>
    <t>VNB-1</t>
  </si>
  <si>
    <t>L-1</t>
  </si>
  <si>
    <t>Selection logging</t>
  </si>
  <si>
    <t>38-2</t>
  </si>
  <si>
    <t>5-2</t>
  </si>
  <si>
    <t>VNB-2</t>
  </si>
  <si>
    <t>VNB-7</t>
  </si>
  <si>
    <t>VNB-6</t>
  </si>
  <si>
    <t>5-3</t>
  </si>
  <si>
    <t>VZ-1</t>
  </si>
  <si>
    <t>VNB-3</t>
  </si>
  <si>
    <t>25-1b</t>
  </si>
  <si>
    <t>25-2</t>
  </si>
  <si>
    <t>25-5a</t>
  </si>
  <si>
    <t>35-2</t>
  </si>
  <si>
    <t>44-5a</t>
  </si>
  <si>
    <t>VNB-4</t>
  </si>
  <si>
    <t>18-1</t>
  </si>
  <si>
    <t>34-1</t>
  </si>
  <si>
    <t>Nov 22 2013</t>
  </si>
  <si>
    <t>KVL-TSA</t>
  </si>
  <si>
    <t>FLTC KVL</t>
  </si>
  <si>
    <t>NRFL KVL</t>
  </si>
  <si>
    <t>KVL-TFL(Cas)</t>
  </si>
  <si>
    <t>Pontoon</t>
  </si>
  <si>
    <t>V51</t>
  </si>
  <si>
    <t>V53</t>
  </si>
  <si>
    <t>V52</t>
  </si>
  <si>
    <t>V54</t>
  </si>
  <si>
    <t>Swansons</t>
  </si>
  <si>
    <t>Anweiler</t>
  </si>
  <si>
    <t>V61</t>
  </si>
  <si>
    <t>V55</t>
  </si>
  <si>
    <t>V56</t>
  </si>
  <si>
    <t>V57</t>
  </si>
  <si>
    <t>V58</t>
  </si>
  <si>
    <t>V59</t>
  </si>
  <si>
    <t>V60</t>
  </si>
  <si>
    <t>Annual Cut</t>
  </si>
  <si>
    <t>Years of Supply</t>
  </si>
  <si>
    <t>Subtotals:</t>
  </si>
  <si>
    <t>Dec 17 2014</t>
  </si>
  <si>
    <t>40-1</t>
  </si>
  <si>
    <t>103I095</t>
  </si>
  <si>
    <t>103P017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</si>
</sst>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i/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0" fillId="0" borderId="4" xfId="0" applyBorder="1"/>
    <xf numFmtId="0" fontId="0" fillId="0" borderId="0" xfId="0" applyBorder="1"/>
    <xf numFmtId="0" fontId="2" fillId="0" borderId="0" xfId="0" applyFont="1" applyBorder="1" applyAlignment="1">
      <alignment horizontal="center"/>
    </xf>
    <xf numFmtId="0" fontId="0" fillId="0" borderId="5" xfId="0" applyBorder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0" fillId="0" borderId="8" xfId="0" applyBorder="1"/>
    <xf numFmtId="0" fontId="0" fillId="0" borderId="9" xfId="0" applyBorder="1" applyAlignment="1"/>
    <xf numFmtId="0" fontId="3" fillId="0" borderId="8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0" fontId="9" fillId="0" borderId="6" xfId="0" applyFont="1" applyBorder="1"/>
    <xf numFmtId="0" fontId="9" fillId="0" borderId="7" xfId="0" applyFont="1" applyBorder="1"/>
    <xf numFmtId="0" fontId="10" fillId="0" borderId="0" xfId="0" applyFont="1" applyBorder="1"/>
    <xf numFmtId="0" fontId="0" fillId="0" borderId="10" xfId="0" applyBorder="1" applyAlignment="1"/>
    <xf numFmtId="0" fontId="8" fillId="0" borderId="9" xfId="0" applyFont="1" applyBorder="1" applyAlignment="1"/>
    <xf numFmtId="2" fontId="0" fillId="0" borderId="9" xfId="0" applyNumberFormat="1" applyBorder="1" applyAlignment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0" xfId="0" applyFill="1" applyBorder="1"/>
    <xf numFmtId="0" fontId="12" fillId="0" borderId="2" xfId="0" applyFont="1" applyFill="1" applyBorder="1" applyAlignment="1">
      <alignment horizontal="center"/>
    </xf>
    <xf numFmtId="0" fontId="12" fillId="0" borderId="2" xfId="0" applyFont="1" applyFill="1" applyBorder="1"/>
    <xf numFmtId="0" fontId="11" fillId="0" borderId="2" xfId="0" applyFont="1" applyFill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2" borderId="2" xfId="0" applyFont="1" applyFill="1" applyBorder="1" applyAlignment="1">
      <alignment horizontal="center"/>
    </xf>
    <xf numFmtId="0" fontId="13" fillId="0" borderId="2" xfId="0" applyFont="1" applyBorder="1"/>
    <xf numFmtId="0" fontId="3" fillId="0" borderId="2" xfId="0" applyFont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16" fontId="13" fillId="0" borderId="2" xfId="0" quotePrefix="1" applyNumberFormat="1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11" fillId="0" borderId="0" xfId="0" applyFont="1"/>
    <xf numFmtId="0" fontId="13" fillId="0" borderId="1" xfId="0" applyFont="1" applyBorder="1" applyAlignment="1">
      <alignment horizontal="center"/>
    </xf>
    <xf numFmtId="16" fontId="13" fillId="0" borderId="1" xfId="0" quotePrefix="1" applyNumberFormat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13" fillId="0" borderId="1" xfId="0" applyFont="1" applyBorder="1"/>
    <xf numFmtId="0" fontId="3" fillId="0" borderId="1" xfId="0" applyFont="1" applyBorder="1" applyAlignment="1">
      <alignment horizontal="center"/>
    </xf>
    <xf numFmtId="1" fontId="0" fillId="0" borderId="0" xfId="0" applyNumberFormat="1" applyFill="1" applyBorder="1"/>
    <xf numFmtId="0" fontId="0" fillId="0" borderId="0" xfId="0" applyFill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center"/>
    </xf>
    <xf numFmtId="0" fontId="13" fillId="0" borderId="2" xfId="0" applyFont="1" applyFill="1" applyBorder="1"/>
    <xf numFmtId="0" fontId="3" fillId="0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opLeftCell="A13" workbookViewId="0">
      <selection activeCell="C12" sqref="C12"/>
    </sheetView>
  </sheetViews>
  <sheetFormatPr defaultColWidth="19.140625" defaultRowHeight="15" x14ac:dyDescent="0.25"/>
  <cols>
    <col min="1" max="6" width="19.140625" style="4"/>
    <col min="7" max="7" width="20.5703125" style="4" customWidth="1"/>
    <col min="8" max="8" width="19.140625" style="4"/>
    <col min="9" max="9" width="18.28515625" style="4" customWidth="1"/>
  </cols>
  <sheetData>
    <row r="1" spans="1:9" ht="18.75" x14ac:dyDescent="0.3">
      <c r="A1" s="16" t="s">
        <v>7</v>
      </c>
      <c r="B1" s="14" t="s">
        <v>80</v>
      </c>
      <c r="C1" s="14"/>
      <c r="E1" s="5" t="s">
        <v>38</v>
      </c>
    </row>
    <row r="2" spans="1:9" x14ac:dyDescent="0.25">
      <c r="A2" s="16" t="s">
        <v>8</v>
      </c>
      <c r="B2" s="15" t="s">
        <v>37</v>
      </c>
      <c r="C2" s="15"/>
      <c r="H2" s="34" t="s">
        <v>63</v>
      </c>
    </row>
    <row r="3" spans="1:9" ht="15.75" thickBo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9" ht="88.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6</v>
      </c>
      <c r="F4" s="7" t="s">
        <v>9</v>
      </c>
      <c r="G4" s="8" t="s">
        <v>5</v>
      </c>
      <c r="H4" s="8" t="s">
        <v>4</v>
      </c>
      <c r="I4" s="8" t="s">
        <v>10</v>
      </c>
    </row>
    <row r="5" spans="1:9" ht="15" customHeight="1" x14ac:dyDescent="0.25">
      <c r="A5" s="36" t="s">
        <v>83</v>
      </c>
      <c r="B5" s="37" t="s">
        <v>69</v>
      </c>
      <c r="C5" s="36">
        <v>11.3</v>
      </c>
      <c r="D5" s="36">
        <v>0</v>
      </c>
      <c r="E5" s="39" t="s">
        <v>43</v>
      </c>
      <c r="F5" s="39" t="s">
        <v>49</v>
      </c>
      <c r="G5" s="36" t="s">
        <v>51</v>
      </c>
      <c r="H5" s="36">
        <v>2013</v>
      </c>
      <c r="I5" s="40" t="s">
        <v>35</v>
      </c>
    </row>
    <row r="6" spans="1:9" x14ac:dyDescent="0.25">
      <c r="A6" s="20" t="s">
        <v>82</v>
      </c>
      <c r="B6" s="23" t="s">
        <v>61</v>
      </c>
      <c r="C6" s="20">
        <v>9.6</v>
      </c>
      <c r="D6" s="20">
        <f t="shared" ref="D6:D14" si="0">C6*425</f>
        <v>4080</v>
      </c>
      <c r="E6" s="1" t="s">
        <v>42</v>
      </c>
      <c r="F6" s="1" t="s">
        <v>47</v>
      </c>
      <c r="G6" s="20" t="s">
        <v>51</v>
      </c>
      <c r="H6" s="20">
        <v>2014</v>
      </c>
      <c r="I6" s="21" t="s">
        <v>39</v>
      </c>
    </row>
    <row r="7" spans="1:9" x14ac:dyDescent="0.25">
      <c r="A7" s="20" t="s">
        <v>82</v>
      </c>
      <c r="B7" s="23" t="s">
        <v>66</v>
      </c>
      <c r="C7" s="20">
        <v>8.8000000000000007</v>
      </c>
      <c r="D7" s="20">
        <f t="shared" si="0"/>
        <v>3740.0000000000005</v>
      </c>
      <c r="E7" s="1" t="s">
        <v>42</v>
      </c>
      <c r="F7" s="1" t="s">
        <v>47</v>
      </c>
      <c r="G7" s="20" t="s">
        <v>51</v>
      </c>
      <c r="H7" s="20">
        <v>2014</v>
      </c>
      <c r="I7" s="21" t="s">
        <v>39</v>
      </c>
    </row>
    <row r="8" spans="1:9" x14ac:dyDescent="0.25">
      <c r="A8" s="20" t="s">
        <v>82</v>
      </c>
      <c r="B8" s="23" t="s">
        <v>67</v>
      </c>
      <c r="C8" s="20">
        <v>14.6</v>
      </c>
      <c r="D8" s="20">
        <f t="shared" si="0"/>
        <v>6205</v>
      </c>
      <c r="E8" s="1" t="s">
        <v>42</v>
      </c>
      <c r="F8" s="1" t="s">
        <v>47</v>
      </c>
      <c r="G8" s="20" t="s">
        <v>51</v>
      </c>
      <c r="H8" s="20">
        <v>2014</v>
      </c>
      <c r="I8" s="21" t="s">
        <v>39</v>
      </c>
    </row>
    <row r="9" spans="1:9" x14ac:dyDescent="0.25">
      <c r="A9" s="20" t="s">
        <v>82</v>
      </c>
      <c r="B9" s="23" t="s">
        <v>68</v>
      </c>
      <c r="C9" s="20">
        <v>3.1</v>
      </c>
      <c r="D9" s="20">
        <f t="shared" si="0"/>
        <v>1317.5</v>
      </c>
      <c r="E9" s="1" t="s">
        <v>42</v>
      </c>
      <c r="F9" s="1" t="s">
        <v>47</v>
      </c>
      <c r="G9" s="20" t="s">
        <v>51</v>
      </c>
      <c r="H9" s="20">
        <v>2014</v>
      </c>
      <c r="I9" s="21" t="s">
        <v>39</v>
      </c>
    </row>
    <row r="10" spans="1:9" ht="15" customHeight="1" x14ac:dyDescent="0.25">
      <c r="A10" s="20" t="s">
        <v>83</v>
      </c>
      <c r="B10" s="23" t="s">
        <v>28</v>
      </c>
      <c r="C10" s="20">
        <v>26.7</v>
      </c>
      <c r="D10" s="20">
        <f t="shared" si="0"/>
        <v>11347.5</v>
      </c>
      <c r="E10" s="1" t="s">
        <v>43</v>
      </c>
      <c r="F10" s="1" t="s">
        <v>49</v>
      </c>
      <c r="G10" s="20" t="s">
        <v>51</v>
      </c>
      <c r="H10" s="20">
        <v>2014</v>
      </c>
      <c r="I10" s="21" t="s">
        <v>35</v>
      </c>
    </row>
    <row r="11" spans="1:9" ht="15" customHeight="1" x14ac:dyDescent="0.25">
      <c r="A11" s="20" t="s">
        <v>83</v>
      </c>
      <c r="B11" s="33" t="s">
        <v>65</v>
      </c>
      <c r="C11" s="28">
        <v>16.5</v>
      </c>
      <c r="D11" s="28">
        <f t="shared" si="0"/>
        <v>7012.5</v>
      </c>
      <c r="E11" s="30" t="s">
        <v>43</v>
      </c>
      <c r="F11" s="30" t="s">
        <v>49</v>
      </c>
      <c r="G11" s="28" t="s">
        <v>51</v>
      </c>
      <c r="H11" s="28">
        <v>2014</v>
      </c>
      <c r="I11" s="31" t="s">
        <v>35</v>
      </c>
    </row>
    <row r="12" spans="1:9" ht="15" customHeight="1" x14ac:dyDescent="0.25">
      <c r="A12" s="20" t="s">
        <v>83</v>
      </c>
      <c r="B12" s="23" t="s">
        <v>72</v>
      </c>
      <c r="C12" s="20">
        <v>8.5</v>
      </c>
      <c r="D12" s="20">
        <f t="shared" si="0"/>
        <v>3612.5</v>
      </c>
      <c r="E12" s="1" t="s">
        <v>41</v>
      </c>
      <c r="F12" s="1" t="s">
        <v>53</v>
      </c>
      <c r="G12" s="20" t="s">
        <v>51</v>
      </c>
      <c r="H12" s="20">
        <v>2014</v>
      </c>
      <c r="I12" s="21" t="s">
        <v>35</v>
      </c>
    </row>
    <row r="13" spans="1:9" x14ac:dyDescent="0.25">
      <c r="A13" s="20" t="s">
        <v>83</v>
      </c>
      <c r="B13" s="23" t="s">
        <v>73</v>
      </c>
      <c r="C13" s="20">
        <v>5.8</v>
      </c>
      <c r="D13" s="20">
        <f t="shared" si="0"/>
        <v>2465</v>
      </c>
      <c r="E13" s="1" t="s">
        <v>41</v>
      </c>
      <c r="F13" s="1" t="s">
        <v>53</v>
      </c>
      <c r="G13" s="20" t="s">
        <v>51</v>
      </c>
      <c r="H13" s="20">
        <v>2014</v>
      </c>
      <c r="I13" s="21" t="s">
        <v>35</v>
      </c>
    </row>
    <row r="14" spans="1:9" ht="15" customHeight="1" x14ac:dyDescent="0.25">
      <c r="A14" s="20" t="s">
        <v>83</v>
      </c>
      <c r="B14" s="23" t="s">
        <v>74</v>
      </c>
      <c r="C14" s="20">
        <v>0.1</v>
      </c>
      <c r="D14" s="20">
        <f t="shared" si="0"/>
        <v>42.5</v>
      </c>
      <c r="E14" s="1" t="s">
        <v>41</v>
      </c>
      <c r="F14" s="1" t="s">
        <v>53</v>
      </c>
      <c r="G14" s="20" t="s">
        <v>51</v>
      </c>
      <c r="H14" s="20">
        <v>2014</v>
      </c>
      <c r="I14" s="21" t="s">
        <v>35</v>
      </c>
    </row>
    <row r="15" spans="1:9" ht="15" customHeight="1" x14ac:dyDescent="0.25">
      <c r="A15" s="20" t="s">
        <v>82</v>
      </c>
      <c r="B15" s="23" t="s">
        <v>75</v>
      </c>
      <c r="C15" s="20">
        <v>23.1</v>
      </c>
      <c r="D15" s="22">
        <f>C15*175</f>
        <v>4042.5000000000005</v>
      </c>
      <c r="E15" s="1" t="s">
        <v>36</v>
      </c>
      <c r="F15" s="1" t="s">
        <v>33</v>
      </c>
      <c r="G15" s="20" t="s">
        <v>51</v>
      </c>
      <c r="H15" s="20">
        <v>2014</v>
      </c>
      <c r="I15" s="21" t="s">
        <v>35</v>
      </c>
    </row>
    <row r="16" spans="1:9" x14ac:dyDescent="0.25">
      <c r="A16" s="20" t="s">
        <v>82</v>
      </c>
      <c r="B16" s="23" t="s">
        <v>76</v>
      </c>
      <c r="C16" s="20">
        <v>0.9</v>
      </c>
      <c r="D16" s="20">
        <f t="shared" ref="D16:D26" si="1">C16*425</f>
        <v>382.5</v>
      </c>
      <c r="E16" s="1" t="s">
        <v>41</v>
      </c>
      <c r="F16" s="1" t="s">
        <v>53</v>
      </c>
      <c r="G16" s="20" t="s">
        <v>51</v>
      </c>
      <c r="H16" s="20">
        <v>2014</v>
      </c>
      <c r="I16" s="21" t="s">
        <v>35</v>
      </c>
    </row>
    <row r="17" spans="1:9" x14ac:dyDescent="0.25">
      <c r="A17" s="28" t="s">
        <v>56</v>
      </c>
      <c r="B17" s="23" t="s">
        <v>71</v>
      </c>
      <c r="C17" s="32">
        <v>10.9</v>
      </c>
      <c r="D17" s="28">
        <f t="shared" si="1"/>
        <v>4632.5</v>
      </c>
      <c r="E17" s="30" t="s">
        <v>42</v>
      </c>
      <c r="F17" s="30" t="s">
        <v>47</v>
      </c>
      <c r="G17" s="28" t="s">
        <v>51</v>
      </c>
      <c r="H17" s="28">
        <v>2014</v>
      </c>
      <c r="I17" s="31" t="s">
        <v>59</v>
      </c>
    </row>
    <row r="18" spans="1:9" ht="15" customHeight="1" x14ac:dyDescent="0.25">
      <c r="A18" s="20" t="s">
        <v>82</v>
      </c>
      <c r="B18" s="32" t="s">
        <v>70</v>
      </c>
      <c r="C18" s="32">
        <v>16.2</v>
      </c>
      <c r="D18" s="32">
        <f t="shared" si="1"/>
        <v>6885</v>
      </c>
      <c r="E18" s="1" t="s">
        <v>36</v>
      </c>
      <c r="F18" s="1" t="s">
        <v>33</v>
      </c>
      <c r="G18" s="20" t="s">
        <v>51</v>
      </c>
      <c r="H18" s="20">
        <v>2014</v>
      </c>
      <c r="I18" s="21" t="s">
        <v>59</v>
      </c>
    </row>
    <row r="19" spans="1:9" ht="15" customHeight="1" x14ac:dyDescent="0.25">
      <c r="A19" s="20" t="s">
        <v>56</v>
      </c>
      <c r="B19" s="23" t="s">
        <v>77</v>
      </c>
      <c r="C19" s="20">
        <v>1.3</v>
      </c>
      <c r="D19" s="20">
        <f t="shared" si="1"/>
        <v>552.5</v>
      </c>
      <c r="E19" s="1" t="s">
        <v>42</v>
      </c>
      <c r="F19" s="1" t="s">
        <v>47</v>
      </c>
      <c r="G19" s="20" t="s">
        <v>51</v>
      </c>
      <c r="H19" s="20">
        <v>2015</v>
      </c>
      <c r="I19" s="21" t="s">
        <v>39</v>
      </c>
    </row>
    <row r="20" spans="1:9" ht="15" customHeight="1" x14ac:dyDescent="0.25">
      <c r="A20" s="20" t="s">
        <v>56</v>
      </c>
      <c r="B20" s="23" t="s">
        <v>78</v>
      </c>
      <c r="C20" s="20">
        <f>0.2+5.8</f>
        <v>6</v>
      </c>
      <c r="D20" s="20">
        <f t="shared" si="1"/>
        <v>2550</v>
      </c>
      <c r="E20" s="1" t="s">
        <v>45</v>
      </c>
      <c r="F20" s="1" t="s">
        <v>47</v>
      </c>
      <c r="G20" s="20" t="s">
        <v>51</v>
      </c>
      <c r="H20" s="20">
        <v>2015</v>
      </c>
      <c r="I20" s="21" t="s">
        <v>39</v>
      </c>
    </row>
    <row r="21" spans="1:9" x14ac:dyDescent="0.25">
      <c r="A21" s="20" t="s">
        <v>56</v>
      </c>
      <c r="B21" s="23" t="s">
        <v>27</v>
      </c>
      <c r="C21" s="20">
        <v>3.7</v>
      </c>
      <c r="D21" s="20">
        <f t="shared" si="1"/>
        <v>1572.5</v>
      </c>
      <c r="E21" s="1" t="s">
        <v>46</v>
      </c>
      <c r="F21" s="1" t="s">
        <v>50</v>
      </c>
      <c r="G21" s="20" t="s">
        <v>51</v>
      </c>
      <c r="H21" s="20">
        <v>2015</v>
      </c>
      <c r="I21" s="21" t="s">
        <v>39</v>
      </c>
    </row>
    <row r="22" spans="1:9" x14ac:dyDescent="0.25">
      <c r="A22" s="20" t="s">
        <v>56</v>
      </c>
      <c r="B22" s="23" t="s">
        <v>79</v>
      </c>
      <c r="C22" s="20">
        <f>4.5+4+3.5+2.2+4.4</f>
        <v>18.600000000000001</v>
      </c>
      <c r="D22" s="20">
        <f t="shared" si="1"/>
        <v>7905.0000000000009</v>
      </c>
      <c r="E22" s="1" t="s">
        <v>31</v>
      </c>
      <c r="F22" s="1" t="s">
        <v>32</v>
      </c>
      <c r="G22" s="20" t="s">
        <v>51</v>
      </c>
      <c r="H22" s="20">
        <v>2015</v>
      </c>
      <c r="I22" s="21" t="s">
        <v>39</v>
      </c>
    </row>
    <row r="23" spans="1:9" x14ac:dyDescent="0.25">
      <c r="A23" s="20" t="s">
        <v>81</v>
      </c>
      <c r="B23" s="23" t="s">
        <v>16</v>
      </c>
      <c r="C23" s="20">
        <v>20.2</v>
      </c>
      <c r="D23" s="20">
        <f t="shared" si="1"/>
        <v>8585</v>
      </c>
      <c r="E23" s="1" t="s">
        <v>41</v>
      </c>
      <c r="F23" s="1" t="s">
        <v>34</v>
      </c>
      <c r="G23" s="20" t="s">
        <v>51</v>
      </c>
      <c r="H23" s="20">
        <v>2015</v>
      </c>
      <c r="I23" s="21" t="s">
        <v>40</v>
      </c>
    </row>
    <row r="24" spans="1:9" x14ac:dyDescent="0.25">
      <c r="A24" s="20" t="s">
        <v>81</v>
      </c>
      <c r="B24" s="23" t="s">
        <v>17</v>
      </c>
      <c r="C24" s="20">
        <v>11.9</v>
      </c>
      <c r="D24" s="20">
        <f t="shared" si="1"/>
        <v>5057.5</v>
      </c>
      <c r="E24" s="1" t="s">
        <v>41</v>
      </c>
      <c r="F24" s="1" t="s">
        <v>34</v>
      </c>
      <c r="G24" s="20" t="s">
        <v>51</v>
      </c>
      <c r="H24" s="20">
        <v>2015</v>
      </c>
      <c r="I24" s="21" t="s">
        <v>40</v>
      </c>
    </row>
    <row r="25" spans="1:9" x14ac:dyDescent="0.25">
      <c r="A25" s="20" t="s">
        <v>81</v>
      </c>
      <c r="B25" s="23" t="s">
        <v>21</v>
      </c>
      <c r="C25" s="20">
        <v>20.6</v>
      </c>
      <c r="D25" s="20">
        <f t="shared" si="1"/>
        <v>8755</v>
      </c>
      <c r="E25" s="1" t="s">
        <v>31</v>
      </c>
      <c r="F25" s="1" t="s">
        <v>32</v>
      </c>
      <c r="G25" s="20" t="s">
        <v>51</v>
      </c>
      <c r="H25" s="20">
        <v>2015</v>
      </c>
      <c r="I25" s="21" t="s">
        <v>40</v>
      </c>
    </row>
    <row r="26" spans="1:9" x14ac:dyDescent="0.25">
      <c r="A26" s="20" t="s">
        <v>81</v>
      </c>
      <c r="B26" s="23" t="s">
        <v>30</v>
      </c>
      <c r="C26" s="20">
        <v>34.200000000000003</v>
      </c>
      <c r="D26" s="20">
        <f t="shared" si="1"/>
        <v>14535.000000000002</v>
      </c>
      <c r="E26" s="1" t="s">
        <v>31</v>
      </c>
      <c r="F26" s="1" t="s">
        <v>32</v>
      </c>
      <c r="G26" s="20" t="s">
        <v>51</v>
      </c>
      <c r="H26" s="20">
        <v>2015</v>
      </c>
      <c r="I26" s="21" t="s">
        <v>40</v>
      </c>
    </row>
    <row r="27" spans="1:9" x14ac:dyDescent="0.25">
      <c r="A27" s="20" t="s">
        <v>83</v>
      </c>
      <c r="B27" s="23" t="s">
        <v>18</v>
      </c>
      <c r="C27" s="20">
        <v>27.3</v>
      </c>
      <c r="D27" s="22">
        <f>C27*175</f>
        <v>4777.5</v>
      </c>
      <c r="E27" s="1" t="s">
        <v>36</v>
      </c>
      <c r="F27" s="1" t="s">
        <v>33</v>
      </c>
      <c r="G27" s="20" t="s">
        <v>51</v>
      </c>
      <c r="H27" s="20">
        <v>2015</v>
      </c>
      <c r="I27" s="21" t="s">
        <v>40</v>
      </c>
    </row>
    <row r="28" spans="1:9" ht="15" customHeight="1" x14ac:dyDescent="0.25">
      <c r="A28" s="20" t="s">
        <v>81</v>
      </c>
      <c r="B28" s="23" t="s">
        <v>26</v>
      </c>
      <c r="C28" s="20">
        <v>19.100000000000001</v>
      </c>
      <c r="D28" s="20">
        <f>C28*425</f>
        <v>8117.5000000000009</v>
      </c>
      <c r="E28" s="1" t="s">
        <v>31</v>
      </c>
      <c r="F28" s="1" t="s">
        <v>33</v>
      </c>
      <c r="G28" s="20" t="s">
        <v>51</v>
      </c>
      <c r="H28" s="20">
        <v>2016</v>
      </c>
      <c r="I28" s="21" t="s">
        <v>40</v>
      </c>
    </row>
    <row r="29" spans="1:9" x14ac:dyDescent="0.25">
      <c r="A29" s="20" t="s">
        <v>56</v>
      </c>
      <c r="B29" s="23" t="s">
        <v>19</v>
      </c>
      <c r="C29" s="20">
        <v>4.3</v>
      </c>
      <c r="D29" s="20">
        <f>C29*425</f>
        <v>1827.5</v>
      </c>
      <c r="E29" s="1" t="s">
        <v>31</v>
      </c>
      <c r="F29" s="1" t="s">
        <v>32</v>
      </c>
      <c r="G29" s="20" t="s">
        <v>51</v>
      </c>
      <c r="H29" s="20">
        <v>2016</v>
      </c>
      <c r="I29" s="21" t="s">
        <v>40</v>
      </c>
    </row>
    <row r="30" spans="1:9" x14ac:dyDescent="0.25">
      <c r="A30" s="20" t="s">
        <v>56</v>
      </c>
      <c r="B30" s="23" t="s">
        <v>20</v>
      </c>
      <c r="C30" s="20">
        <v>6.5</v>
      </c>
      <c r="D30" s="20">
        <f>C30*425</f>
        <v>2762.5</v>
      </c>
      <c r="E30" s="1" t="s">
        <v>31</v>
      </c>
      <c r="F30" s="1" t="s">
        <v>32</v>
      </c>
      <c r="G30" s="20" t="s">
        <v>51</v>
      </c>
      <c r="H30" s="20">
        <v>2016</v>
      </c>
      <c r="I30" s="21" t="s">
        <v>40</v>
      </c>
    </row>
    <row r="31" spans="1:9" x14ac:dyDescent="0.25">
      <c r="A31" s="20" t="s">
        <v>56</v>
      </c>
      <c r="B31" s="23" t="s">
        <v>22</v>
      </c>
      <c r="C31" s="20">
        <v>62.7</v>
      </c>
      <c r="D31" s="22">
        <f t="shared" ref="D31:D39" si="2">C31*175</f>
        <v>10972.5</v>
      </c>
      <c r="E31" s="1" t="s">
        <v>36</v>
      </c>
      <c r="F31" s="1" t="s">
        <v>52</v>
      </c>
      <c r="G31" s="20" t="s">
        <v>51</v>
      </c>
      <c r="H31" s="20">
        <v>2016</v>
      </c>
      <c r="I31" s="21" t="s">
        <v>39</v>
      </c>
    </row>
    <row r="32" spans="1:9" ht="15" customHeight="1" x14ac:dyDescent="0.25">
      <c r="A32" s="20" t="s">
        <v>56</v>
      </c>
      <c r="B32" s="23" t="s">
        <v>64</v>
      </c>
      <c r="C32" s="20">
        <v>80.400000000000006</v>
      </c>
      <c r="D32" s="22">
        <f t="shared" si="2"/>
        <v>14070.000000000002</v>
      </c>
      <c r="E32" s="1" t="s">
        <v>36</v>
      </c>
      <c r="F32" s="1" t="s">
        <v>52</v>
      </c>
      <c r="G32" s="20" t="s">
        <v>51</v>
      </c>
      <c r="H32" s="20">
        <v>2016</v>
      </c>
      <c r="I32" s="21" t="s">
        <v>39</v>
      </c>
    </row>
    <row r="33" spans="1:10" ht="15" customHeight="1" x14ac:dyDescent="0.25">
      <c r="A33" s="20" t="s">
        <v>81</v>
      </c>
      <c r="B33" s="23" t="s">
        <v>25</v>
      </c>
      <c r="C33" s="20">
        <v>20.9</v>
      </c>
      <c r="D33" s="22">
        <f t="shared" si="2"/>
        <v>3657.4999999999995</v>
      </c>
      <c r="E33" s="1" t="s">
        <v>36</v>
      </c>
      <c r="F33" s="1" t="s">
        <v>33</v>
      </c>
      <c r="G33" s="20" t="s">
        <v>51</v>
      </c>
      <c r="H33" s="20">
        <v>2016</v>
      </c>
      <c r="I33" s="21" t="s">
        <v>40</v>
      </c>
    </row>
    <row r="34" spans="1:10" ht="15" customHeight="1" x14ac:dyDescent="0.25">
      <c r="A34" s="28" t="s">
        <v>56</v>
      </c>
      <c r="B34" s="32" t="s">
        <v>62</v>
      </c>
      <c r="C34" s="32">
        <v>59.7</v>
      </c>
      <c r="D34" s="29">
        <f t="shared" si="2"/>
        <v>10447.5</v>
      </c>
      <c r="E34" s="30" t="s">
        <v>36</v>
      </c>
      <c r="F34" s="30" t="s">
        <v>52</v>
      </c>
      <c r="G34" s="28" t="s">
        <v>51</v>
      </c>
      <c r="H34" s="28">
        <v>2017</v>
      </c>
      <c r="I34" s="31" t="s">
        <v>60</v>
      </c>
    </row>
    <row r="35" spans="1:10" ht="15" customHeight="1" x14ac:dyDescent="0.25">
      <c r="A35" s="20" t="s">
        <v>81</v>
      </c>
      <c r="B35" s="23" t="s">
        <v>15</v>
      </c>
      <c r="C35" s="20">
        <v>4.8</v>
      </c>
      <c r="D35" s="29">
        <f t="shared" si="2"/>
        <v>840</v>
      </c>
      <c r="E35" s="38" t="s">
        <v>54</v>
      </c>
      <c r="F35" s="38" t="s">
        <v>55</v>
      </c>
      <c r="G35" s="20" t="s">
        <v>51</v>
      </c>
      <c r="H35" s="20">
        <v>2017</v>
      </c>
      <c r="I35" s="21" t="s">
        <v>59</v>
      </c>
    </row>
    <row r="36" spans="1:10" ht="15" customHeight="1" x14ac:dyDescent="0.25">
      <c r="A36" s="20" t="s">
        <v>81</v>
      </c>
      <c r="B36" s="33" t="s">
        <v>57</v>
      </c>
      <c r="C36" s="32">
        <v>12</v>
      </c>
      <c r="D36" s="29">
        <f t="shared" si="2"/>
        <v>2100</v>
      </c>
      <c r="E36" s="30" t="s">
        <v>54</v>
      </c>
      <c r="F36" s="30" t="s">
        <v>55</v>
      </c>
      <c r="G36" s="28" t="s">
        <v>51</v>
      </c>
      <c r="H36" s="28">
        <v>2017</v>
      </c>
      <c r="I36" s="31" t="s">
        <v>40</v>
      </c>
    </row>
    <row r="37" spans="1:10" x14ac:dyDescent="0.25">
      <c r="A37" s="20" t="s">
        <v>81</v>
      </c>
      <c r="B37" s="33" t="s">
        <v>58</v>
      </c>
      <c r="C37" s="32">
        <v>15</v>
      </c>
      <c r="D37" s="29">
        <f t="shared" si="2"/>
        <v>2625</v>
      </c>
      <c r="E37" s="30" t="s">
        <v>54</v>
      </c>
      <c r="F37" s="30" t="s">
        <v>55</v>
      </c>
      <c r="G37" s="28" t="s">
        <v>51</v>
      </c>
      <c r="H37" s="28">
        <v>2017</v>
      </c>
      <c r="I37" s="31" t="s">
        <v>40</v>
      </c>
    </row>
    <row r="38" spans="1:10" x14ac:dyDescent="0.25">
      <c r="A38" s="20" t="s">
        <v>81</v>
      </c>
      <c r="B38" s="23" t="s">
        <v>23</v>
      </c>
      <c r="C38" s="20">
        <v>5.3</v>
      </c>
      <c r="D38" s="22">
        <f t="shared" si="2"/>
        <v>927.5</v>
      </c>
      <c r="E38" s="1" t="s">
        <v>36</v>
      </c>
      <c r="F38" s="1" t="s">
        <v>33</v>
      </c>
      <c r="G38" s="20" t="s">
        <v>51</v>
      </c>
      <c r="H38" s="20">
        <v>2017</v>
      </c>
      <c r="I38" s="21" t="s">
        <v>40</v>
      </c>
    </row>
    <row r="39" spans="1:10" x14ac:dyDescent="0.25">
      <c r="A39" s="20" t="s">
        <v>81</v>
      </c>
      <c r="B39" s="23" t="s">
        <v>24</v>
      </c>
      <c r="C39" s="20">
        <v>107.2</v>
      </c>
      <c r="D39" s="22">
        <f t="shared" si="2"/>
        <v>18760</v>
      </c>
      <c r="E39" s="1" t="s">
        <v>36</v>
      </c>
      <c r="F39" s="1" t="s">
        <v>33</v>
      </c>
      <c r="G39" s="20" t="s">
        <v>51</v>
      </c>
      <c r="H39" s="20">
        <v>2017</v>
      </c>
      <c r="I39" s="21" t="s">
        <v>40</v>
      </c>
      <c r="J39" s="35"/>
    </row>
    <row r="40" spans="1:10" x14ac:dyDescent="0.25">
      <c r="A40" s="20" t="s">
        <v>56</v>
      </c>
      <c r="B40" s="23" t="s">
        <v>29</v>
      </c>
      <c r="C40" s="20">
        <f>0.7+1.7</f>
        <v>2.4</v>
      </c>
      <c r="D40" s="20">
        <f>C40*425</f>
        <v>1020</v>
      </c>
      <c r="E40" s="1" t="s">
        <v>44</v>
      </c>
      <c r="F40" s="1" t="s">
        <v>48</v>
      </c>
      <c r="G40" s="20" t="s">
        <v>51</v>
      </c>
      <c r="H40" s="20">
        <v>2018</v>
      </c>
      <c r="I40" s="21" t="s">
        <v>39</v>
      </c>
    </row>
    <row r="41" spans="1:10" x14ac:dyDescent="0.25">
      <c r="A41" s="25"/>
      <c r="B41" s="25"/>
      <c r="C41" s="25"/>
      <c r="D41" s="25"/>
      <c r="E41" s="26"/>
      <c r="F41" s="26"/>
      <c r="G41" s="25"/>
      <c r="H41" s="25"/>
      <c r="I41" s="27"/>
    </row>
    <row r="42" spans="1:10" hidden="1" x14ac:dyDescent="0.25">
      <c r="A42" s="20"/>
      <c r="B42" s="1"/>
      <c r="C42" s="1"/>
      <c r="D42" s="1"/>
      <c r="E42" s="1"/>
      <c r="F42" s="1"/>
      <c r="G42" s="1"/>
      <c r="H42" s="1"/>
      <c r="I42" s="1"/>
    </row>
    <row r="43" spans="1:10" hidden="1" x14ac:dyDescent="0.25">
      <c r="A43" s="1"/>
      <c r="B43" s="1"/>
      <c r="C43" s="1"/>
      <c r="D43" s="1"/>
      <c r="E43" s="1"/>
      <c r="F43" s="1"/>
      <c r="G43" s="1"/>
      <c r="H43" s="1"/>
      <c r="I43" s="1"/>
    </row>
    <row r="44" spans="1:10" hidden="1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10" hidden="1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10" hidden="1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10" hidden="1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10" hidden="1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hidden="1" x14ac:dyDescent="0.25">
      <c r="A49" s="1"/>
      <c r="B49" s="1"/>
      <c r="C49" s="1"/>
      <c r="D49" s="1"/>
      <c r="E49" s="1"/>
      <c r="F49" s="1"/>
      <c r="G49" s="1"/>
      <c r="H49" s="1"/>
      <c r="I49" s="1"/>
    </row>
    <row r="50" spans="1:9" hidden="1" x14ac:dyDescent="0.25">
      <c r="A50" s="1"/>
      <c r="B50" s="1"/>
      <c r="C50" s="1"/>
      <c r="D50" s="1"/>
      <c r="E50" s="1"/>
      <c r="F50" s="1"/>
      <c r="G50" s="1"/>
      <c r="H50" s="1"/>
      <c r="I50" s="1"/>
    </row>
    <row r="51" spans="1:9" hidden="1" x14ac:dyDescent="0.25">
      <c r="A51" s="1"/>
      <c r="B51" s="1"/>
      <c r="C51" s="1"/>
      <c r="D51" s="1"/>
      <c r="E51" s="1"/>
      <c r="F51" s="1"/>
      <c r="G51" s="1"/>
      <c r="H51" s="1"/>
      <c r="I51" s="1"/>
    </row>
    <row r="52" spans="1:9" hidden="1" x14ac:dyDescent="0.25">
      <c r="A52" s="1"/>
      <c r="B52" s="1"/>
      <c r="C52" s="1"/>
      <c r="D52" s="1"/>
      <c r="E52" s="1"/>
      <c r="F52" s="1"/>
      <c r="G52" s="1"/>
      <c r="H52" s="1"/>
      <c r="I52" s="1"/>
    </row>
    <row r="53" spans="1:9" hidden="1" x14ac:dyDescent="0.25">
      <c r="A53" s="1"/>
      <c r="B53" s="1"/>
      <c r="C53" s="1"/>
      <c r="D53" s="1"/>
      <c r="E53" s="1"/>
      <c r="F53" s="1"/>
      <c r="G53" s="1"/>
      <c r="H53" s="1"/>
      <c r="I53" s="1"/>
    </row>
    <row r="54" spans="1:9" hidden="1" x14ac:dyDescent="0.25">
      <c r="A54" s="1"/>
      <c r="B54" s="1"/>
      <c r="C54" s="1"/>
      <c r="D54" s="1"/>
      <c r="E54" s="1"/>
      <c r="F54" s="1"/>
      <c r="G54" s="1"/>
      <c r="H54" s="1"/>
      <c r="I54" s="1"/>
    </row>
    <row r="55" spans="1:9" hidden="1" x14ac:dyDescent="0.25">
      <c r="A55" s="1"/>
      <c r="B55" s="1"/>
      <c r="C55" s="1"/>
      <c r="D55" s="1"/>
      <c r="E55" s="1"/>
      <c r="F55" s="1"/>
      <c r="G55" s="1"/>
      <c r="H55" s="1"/>
      <c r="I55" s="1"/>
    </row>
    <row r="56" spans="1:9" hidden="1" x14ac:dyDescent="0.25">
      <c r="A56" s="1"/>
      <c r="B56" s="1"/>
      <c r="C56" s="1"/>
      <c r="D56" s="1"/>
      <c r="E56" s="1"/>
      <c r="F56" s="1"/>
      <c r="G56" s="1"/>
      <c r="H56" s="1"/>
      <c r="I56" s="1"/>
    </row>
    <row r="57" spans="1:9" hidden="1" x14ac:dyDescent="0.25">
      <c r="A57" s="1"/>
      <c r="B57" s="1"/>
      <c r="C57" s="1"/>
      <c r="D57" s="1"/>
      <c r="E57" s="1"/>
      <c r="F57" s="1"/>
      <c r="G57" s="1"/>
      <c r="H57" s="1"/>
      <c r="I57" s="1"/>
    </row>
    <row r="58" spans="1:9" ht="15.75" thickBot="1" x14ac:dyDescent="0.3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5">
      <c r="A59" s="9"/>
      <c r="B59" s="9"/>
      <c r="C59" s="11" t="s">
        <v>13</v>
      </c>
      <c r="D59" s="17">
        <f>SUM(D5:D58)</f>
        <v>188182.5</v>
      </c>
      <c r="E59" s="9"/>
      <c r="F59" s="9">
        <f>SUMIF(A$5:A$58,G59,D$5:D$58)</f>
        <v>29257.5</v>
      </c>
      <c r="G59" s="9" t="s">
        <v>83</v>
      </c>
      <c r="H59" s="9"/>
      <c r="I59" s="9"/>
    </row>
    <row r="60" spans="1:9" x14ac:dyDescent="0.25">
      <c r="C60" s="13" t="s">
        <v>14</v>
      </c>
      <c r="D60" s="18">
        <v>14454</v>
      </c>
      <c r="F60" s="4">
        <f>SUMIF(A$5:A$58,G60,D$5:D$58)</f>
        <v>26652.5</v>
      </c>
      <c r="G60" s="4" t="s">
        <v>82</v>
      </c>
    </row>
    <row r="61" spans="1:9" x14ac:dyDescent="0.25">
      <c r="C61" s="12" t="s">
        <v>12</v>
      </c>
      <c r="D61" s="10">
        <f>D60*5</f>
        <v>72270</v>
      </c>
      <c r="F61" s="4">
        <f>SUMIF(A$5:A$58,G61,D$5:D$58)</f>
        <v>58312.5</v>
      </c>
      <c r="G61" s="4" t="s">
        <v>56</v>
      </c>
    </row>
    <row r="62" spans="1:9" x14ac:dyDescent="0.25">
      <c r="C62" s="12" t="s">
        <v>11</v>
      </c>
      <c r="D62" s="19">
        <f>F62/D60</f>
        <v>5.1169226511692267</v>
      </c>
      <c r="F62" s="4">
        <f>SUMIF(A$5:A$58,G62,D$5:D$58)</f>
        <v>73960</v>
      </c>
      <c r="G62" s="4" t="s">
        <v>81</v>
      </c>
    </row>
    <row r="63" spans="1:9" x14ac:dyDescent="0.25">
      <c r="G63" s="4">
        <v>2013</v>
      </c>
      <c r="H63" s="24">
        <f t="shared" ref="H63:H68" si="3">SUMIF(H$5:H$58,G63,D$5:D$58)</f>
        <v>0</v>
      </c>
    </row>
    <row r="64" spans="1:9" x14ac:dyDescent="0.25">
      <c r="G64" s="4">
        <v>2014</v>
      </c>
      <c r="H64" s="24">
        <f t="shared" si="3"/>
        <v>55765</v>
      </c>
    </row>
    <row r="65" spans="7:8" x14ac:dyDescent="0.25">
      <c r="G65" s="4">
        <v>2015</v>
      </c>
      <c r="H65" s="24">
        <f t="shared" si="3"/>
        <v>54290</v>
      </c>
    </row>
    <row r="66" spans="7:8" x14ac:dyDescent="0.25">
      <c r="G66" s="4">
        <v>2016</v>
      </c>
      <c r="H66" s="24">
        <f t="shared" si="3"/>
        <v>41407.5</v>
      </c>
    </row>
    <row r="67" spans="7:8" x14ac:dyDescent="0.25">
      <c r="G67" s="24">
        <v>2017</v>
      </c>
      <c r="H67" s="24">
        <f t="shared" si="3"/>
        <v>35700</v>
      </c>
    </row>
    <row r="68" spans="7:8" x14ac:dyDescent="0.25">
      <c r="G68" s="24">
        <v>2018</v>
      </c>
      <c r="H68" s="41">
        <f t="shared" si="3"/>
        <v>1020</v>
      </c>
    </row>
  </sheetData>
  <autoFilter ref="A4:I41">
    <sortState ref="A5:I42">
      <sortCondition ref="H4:H42"/>
    </sortState>
  </autoFilter>
  <pageMargins left="0.70866141732283505" right="0.70866141732283505" top="0.45" bottom="0.42" header="0.31496062992126" footer="0.31496062992126"/>
  <pageSetup scale="3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tabSelected="1" topLeftCell="A16" workbookViewId="0">
      <selection activeCell="C42" sqref="C42"/>
    </sheetView>
  </sheetViews>
  <sheetFormatPr defaultColWidth="19.140625" defaultRowHeight="15" x14ac:dyDescent="0.25"/>
  <cols>
    <col min="1" max="6" width="19.140625" style="4"/>
    <col min="7" max="7" width="20.5703125" style="4" customWidth="1"/>
    <col min="8" max="8" width="19.140625" style="4"/>
    <col min="9" max="9" width="18.28515625" style="4" customWidth="1"/>
  </cols>
  <sheetData>
    <row r="1" spans="1:10" ht="18.75" x14ac:dyDescent="0.3">
      <c r="A1" s="16" t="s">
        <v>7</v>
      </c>
      <c r="B1" s="14" t="s">
        <v>102</v>
      </c>
      <c r="C1" s="14"/>
      <c r="E1" s="5" t="s">
        <v>38</v>
      </c>
    </row>
    <row r="2" spans="1:10" x14ac:dyDescent="0.25">
      <c r="A2" s="16" t="s">
        <v>8</v>
      </c>
      <c r="B2" s="15" t="s">
        <v>37</v>
      </c>
      <c r="C2" s="15"/>
      <c r="H2" s="34" t="s">
        <v>63</v>
      </c>
    </row>
    <row r="3" spans="1:10" ht="15.75" thickBot="1" x14ac:dyDescent="0.3">
      <c r="A3" s="6"/>
      <c r="B3" s="6"/>
      <c r="C3" s="6"/>
      <c r="D3" s="6"/>
      <c r="E3" s="6"/>
      <c r="F3" s="6"/>
      <c r="G3" s="6"/>
      <c r="H3" s="6"/>
      <c r="I3" s="6"/>
    </row>
    <row r="4" spans="1:10" ht="88.5" x14ac:dyDescent="0.25">
      <c r="A4" s="2" t="s">
        <v>0</v>
      </c>
      <c r="B4" s="2" t="s">
        <v>1</v>
      </c>
      <c r="C4" s="2" t="s">
        <v>2</v>
      </c>
      <c r="D4" s="2" t="s">
        <v>3</v>
      </c>
      <c r="E4" s="2" t="s">
        <v>6</v>
      </c>
      <c r="F4" s="7" t="s">
        <v>9</v>
      </c>
      <c r="G4" s="8" t="s">
        <v>5</v>
      </c>
      <c r="H4" s="8" t="s">
        <v>4</v>
      </c>
      <c r="I4" s="8" t="s">
        <v>10</v>
      </c>
    </row>
    <row r="5" spans="1:10" x14ac:dyDescent="0.25">
      <c r="A5" s="20" t="s">
        <v>56</v>
      </c>
      <c r="B5" s="32" t="s">
        <v>66</v>
      </c>
      <c r="C5" s="28">
        <v>8.8000000000000007</v>
      </c>
      <c r="D5" s="20">
        <f t="shared" ref="D5:D9" si="0">C5*425</f>
        <v>3740.0000000000005</v>
      </c>
      <c r="E5" s="1" t="s">
        <v>42</v>
      </c>
      <c r="F5" s="1" t="s">
        <v>47</v>
      </c>
      <c r="G5" s="20" t="s">
        <v>51</v>
      </c>
      <c r="H5" s="20">
        <v>2015</v>
      </c>
      <c r="I5" s="21" t="s">
        <v>39</v>
      </c>
      <c r="J5" s="42"/>
    </row>
    <row r="6" spans="1:10" x14ac:dyDescent="0.25">
      <c r="A6" s="20" t="s">
        <v>56</v>
      </c>
      <c r="B6" s="32" t="s">
        <v>67</v>
      </c>
      <c r="C6" s="28">
        <v>14.6</v>
      </c>
      <c r="D6" s="20">
        <f t="shared" si="0"/>
        <v>6205</v>
      </c>
      <c r="E6" s="1" t="s">
        <v>42</v>
      </c>
      <c r="F6" s="1" t="s">
        <v>47</v>
      </c>
      <c r="G6" s="20" t="s">
        <v>51</v>
      </c>
      <c r="H6" s="20">
        <v>2015</v>
      </c>
      <c r="I6" s="21" t="s">
        <v>39</v>
      </c>
      <c r="J6" s="42"/>
    </row>
    <row r="7" spans="1:10" ht="15" customHeight="1" x14ac:dyDescent="0.25">
      <c r="A7" s="20" t="s">
        <v>83</v>
      </c>
      <c r="B7" s="32" t="s">
        <v>72</v>
      </c>
      <c r="C7" s="28">
        <v>8.5</v>
      </c>
      <c r="D7" s="20">
        <f t="shared" si="0"/>
        <v>3612.5</v>
      </c>
      <c r="E7" s="1" t="s">
        <v>41</v>
      </c>
      <c r="F7" s="1" t="s">
        <v>53</v>
      </c>
      <c r="G7" s="20" t="s">
        <v>51</v>
      </c>
      <c r="H7" s="20">
        <v>2015</v>
      </c>
      <c r="I7" s="21" t="s">
        <v>35</v>
      </c>
    </row>
    <row r="8" spans="1:10" x14ac:dyDescent="0.25">
      <c r="A8" s="20" t="s">
        <v>83</v>
      </c>
      <c r="B8" s="32" t="s">
        <v>73</v>
      </c>
      <c r="C8" s="28">
        <v>5.8</v>
      </c>
      <c r="D8" s="20">
        <f t="shared" si="0"/>
        <v>2465</v>
      </c>
      <c r="E8" s="1" t="s">
        <v>41</v>
      </c>
      <c r="F8" s="1" t="s">
        <v>53</v>
      </c>
      <c r="G8" s="20" t="s">
        <v>51</v>
      </c>
      <c r="H8" s="20">
        <v>2015</v>
      </c>
      <c r="I8" s="21" t="s">
        <v>35</v>
      </c>
    </row>
    <row r="9" spans="1:10" ht="15" customHeight="1" x14ac:dyDescent="0.25">
      <c r="A9" s="20" t="s">
        <v>83</v>
      </c>
      <c r="B9" s="32" t="s">
        <v>74</v>
      </c>
      <c r="C9" s="28">
        <v>0.1</v>
      </c>
      <c r="D9" s="20">
        <f t="shared" si="0"/>
        <v>42.5</v>
      </c>
      <c r="E9" s="1" t="s">
        <v>41</v>
      </c>
      <c r="F9" s="1" t="s">
        <v>53</v>
      </c>
      <c r="G9" s="20" t="s">
        <v>51</v>
      </c>
      <c r="H9" s="20">
        <v>2015</v>
      </c>
      <c r="I9" s="21" t="s">
        <v>35</v>
      </c>
    </row>
    <row r="10" spans="1:10" ht="15" customHeight="1" x14ac:dyDescent="0.25">
      <c r="A10" s="20" t="s">
        <v>82</v>
      </c>
      <c r="B10" s="32" t="s">
        <v>75</v>
      </c>
      <c r="C10" s="28">
        <v>23.1</v>
      </c>
      <c r="D10" s="22">
        <f>C10*175</f>
        <v>4042.5000000000005</v>
      </c>
      <c r="E10" s="1" t="s">
        <v>36</v>
      </c>
      <c r="F10" s="1" t="s">
        <v>33</v>
      </c>
      <c r="G10" s="20" t="s">
        <v>51</v>
      </c>
      <c r="H10" s="20">
        <v>2015</v>
      </c>
      <c r="I10" s="21" t="s">
        <v>35</v>
      </c>
    </row>
    <row r="11" spans="1:10" x14ac:dyDescent="0.25">
      <c r="A11" s="20" t="s">
        <v>84</v>
      </c>
      <c r="B11" s="32" t="s">
        <v>76</v>
      </c>
      <c r="C11" s="28">
        <v>0.9</v>
      </c>
      <c r="D11" s="20">
        <f t="shared" ref="D11:D19" si="1">C11*425</f>
        <v>382.5</v>
      </c>
      <c r="E11" s="1" t="s">
        <v>41</v>
      </c>
      <c r="F11" s="1" t="s">
        <v>53</v>
      </c>
      <c r="G11" s="20" t="s">
        <v>51</v>
      </c>
      <c r="H11" s="20">
        <v>2015</v>
      </c>
      <c r="I11" s="21" t="s">
        <v>35</v>
      </c>
    </row>
    <row r="12" spans="1:10" x14ac:dyDescent="0.25">
      <c r="A12" s="28" t="s">
        <v>56</v>
      </c>
      <c r="B12" s="32" t="s">
        <v>71</v>
      </c>
      <c r="C12" s="32">
        <v>10.9</v>
      </c>
      <c r="D12" s="28">
        <f t="shared" si="1"/>
        <v>4632.5</v>
      </c>
      <c r="E12" s="30" t="s">
        <v>42</v>
      </c>
      <c r="F12" s="30" t="s">
        <v>47</v>
      </c>
      <c r="G12" s="28" t="s">
        <v>51</v>
      </c>
      <c r="H12" s="20">
        <v>2015</v>
      </c>
      <c r="I12" s="31" t="s">
        <v>59</v>
      </c>
    </row>
    <row r="13" spans="1:10" ht="15" customHeight="1" x14ac:dyDescent="0.25">
      <c r="A13" s="20" t="s">
        <v>56</v>
      </c>
      <c r="B13" s="32" t="s">
        <v>103</v>
      </c>
      <c r="C13" s="32">
        <v>9.1999999999999993</v>
      </c>
      <c r="D13" s="32">
        <f t="shared" si="1"/>
        <v>3909.9999999999995</v>
      </c>
      <c r="E13" s="1" t="s">
        <v>36</v>
      </c>
      <c r="F13" s="1" t="s">
        <v>33</v>
      </c>
      <c r="G13" s="20" t="s">
        <v>51</v>
      </c>
      <c r="H13" s="20">
        <v>2015</v>
      </c>
      <c r="I13" s="21" t="s">
        <v>59</v>
      </c>
    </row>
    <row r="14" spans="1:10" ht="15" customHeight="1" x14ac:dyDescent="0.25">
      <c r="A14" s="20" t="s">
        <v>56</v>
      </c>
      <c r="B14" s="32" t="s">
        <v>77</v>
      </c>
      <c r="C14" s="28">
        <v>1.3</v>
      </c>
      <c r="D14" s="20">
        <f t="shared" si="1"/>
        <v>552.5</v>
      </c>
      <c r="E14" s="1" t="s">
        <v>42</v>
      </c>
      <c r="F14" s="1" t="s">
        <v>47</v>
      </c>
      <c r="G14" s="20" t="s">
        <v>51</v>
      </c>
      <c r="H14" s="20">
        <v>2016</v>
      </c>
      <c r="I14" s="21" t="s">
        <v>39</v>
      </c>
    </row>
    <row r="15" spans="1:10" ht="15" customHeight="1" x14ac:dyDescent="0.25">
      <c r="A15" s="20" t="s">
        <v>56</v>
      </c>
      <c r="B15" s="32" t="s">
        <v>78</v>
      </c>
      <c r="C15" s="28">
        <f>0.2+5.8</f>
        <v>6</v>
      </c>
      <c r="D15" s="20">
        <f t="shared" si="1"/>
        <v>2550</v>
      </c>
      <c r="E15" s="1" t="s">
        <v>45</v>
      </c>
      <c r="F15" s="1" t="s">
        <v>47</v>
      </c>
      <c r="G15" s="20" t="s">
        <v>51</v>
      </c>
      <c r="H15" s="20">
        <v>2015</v>
      </c>
      <c r="I15" s="21" t="s">
        <v>39</v>
      </c>
    </row>
    <row r="16" spans="1:10" x14ac:dyDescent="0.25">
      <c r="A16" s="20" t="s">
        <v>56</v>
      </c>
      <c r="B16" s="32" t="s">
        <v>27</v>
      </c>
      <c r="C16" s="28">
        <v>3.7</v>
      </c>
      <c r="D16" s="20">
        <f t="shared" si="1"/>
        <v>1572.5</v>
      </c>
      <c r="E16" s="1" t="s">
        <v>46</v>
      </c>
      <c r="F16" s="1" t="s">
        <v>50</v>
      </c>
      <c r="G16" s="20" t="s">
        <v>51</v>
      </c>
      <c r="H16" s="20">
        <v>2018</v>
      </c>
      <c r="I16" s="21" t="s">
        <v>39</v>
      </c>
    </row>
    <row r="17" spans="1:9" x14ac:dyDescent="0.25">
      <c r="A17" s="20" t="s">
        <v>81</v>
      </c>
      <c r="B17" s="32" t="s">
        <v>16</v>
      </c>
      <c r="C17" s="28">
        <v>20.2</v>
      </c>
      <c r="D17" s="20">
        <f t="shared" si="1"/>
        <v>8585</v>
      </c>
      <c r="E17" s="1" t="s">
        <v>41</v>
      </c>
      <c r="F17" s="1" t="s">
        <v>34</v>
      </c>
      <c r="G17" s="20" t="s">
        <v>51</v>
      </c>
      <c r="H17" s="20">
        <v>2016</v>
      </c>
      <c r="I17" s="21" t="s">
        <v>40</v>
      </c>
    </row>
    <row r="18" spans="1:9" x14ac:dyDescent="0.25">
      <c r="A18" s="20" t="s">
        <v>81</v>
      </c>
      <c r="B18" s="32" t="s">
        <v>17</v>
      </c>
      <c r="C18" s="28">
        <v>11.9</v>
      </c>
      <c r="D18" s="20">
        <f t="shared" si="1"/>
        <v>5057.5</v>
      </c>
      <c r="E18" s="1" t="s">
        <v>41</v>
      </c>
      <c r="F18" s="1" t="s">
        <v>34</v>
      </c>
      <c r="G18" s="20" t="s">
        <v>51</v>
      </c>
      <c r="H18" s="20">
        <v>2015</v>
      </c>
      <c r="I18" s="21" t="s">
        <v>40</v>
      </c>
    </row>
    <row r="19" spans="1:9" x14ac:dyDescent="0.25">
      <c r="A19" s="20" t="s">
        <v>84</v>
      </c>
      <c r="B19" s="32" t="s">
        <v>21</v>
      </c>
      <c r="C19" s="28">
        <f>20.6/2</f>
        <v>10.3</v>
      </c>
      <c r="D19" s="20">
        <f t="shared" si="1"/>
        <v>4377.5</v>
      </c>
      <c r="E19" s="1" t="s">
        <v>31</v>
      </c>
      <c r="F19" s="1" t="s">
        <v>32</v>
      </c>
      <c r="G19" s="20" t="s">
        <v>51</v>
      </c>
      <c r="H19" s="20">
        <v>2016</v>
      </c>
      <c r="I19" s="21" t="s">
        <v>40</v>
      </c>
    </row>
    <row r="20" spans="1:9" x14ac:dyDescent="0.25">
      <c r="A20" s="20" t="s">
        <v>56</v>
      </c>
      <c r="B20" s="32" t="s">
        <v>21</v>
      </c>
      <c r="C20" s="28">
        <f>20.6/2</f>
        <v>10.3</v>
      </c>
      <c r="D20" s="20">
        <f t="shared" ref="D20:D21" si="2">C20*425</f>
        <v>4377.5</v>
      </c>
      <c r="E20" s="1" t="s">
        <v>31</v>
      </c>
      <c r="F20" s="1" t="s">
        <v>32</v>
      </c>
      <c r="G20" s="20" t="s">
        <v>51</v>
      </c>
      <c r="H20" s="20">
        <v>2016</v>
      </c>
      <c r="I20" s="21" t="s">
        <v>40</v>
      </c>
    </row>
    <row r="21" spans="1:9" x14ac:dyDescent="0.25">
      <c r="A21" s="20" t="s">
        <v>84</v>
      </c>
      <c r="B21" s="32" t="s">
        <v>30</v>
      </c>
      <c r="C21" s="28">
        <v>34.200000000000003</v>
      </c>
      <c r="D21" s="20">
        <f t="shared" si="2"/>
        <v>14535.000000000002</v>
      </c>
      <c r="E21" s="1" t="s">
        <v>31</v>
      </c>
      <c r="F21" s="1" t="s">
        <v>32</v>
      </c>
      <c r="G21" s="20" t="s">
        <v>51</v>
      </c>
      <c r="H21" s="20">
        <v>2016</v>
      </c>
      <c r="I21" s="21" t="s">
        <v>40</v>
      </c>
    </row>
    <row r="22" spans="1:9" ht="15" customHeight="1" x14ac:dyDescent="0.25">
      <c r="A22" s="20" t="s">
        <v>81</v>
      </c>
      <c r="B22" s="32" t="s">
        <v>18</v>
      </c>
      <c r="C22" s="28">
        <v>27.3</v>
      </c>
      <c r="D22" s="22">
        <f>C22*175</f>
        <v>4777.5</v>
      </c>
      <c r="E22" s="1" t="s">
        <v>36</v>
      </c>
      <c r="F22" s="1" t="s">
        <v>33</v>
      </c>
      <c r="G22" s="20" t="s">
        <v>51</v>
      </c>
      <c r="H22" s="20">
        <v>2015</v>
      </c>
      <c r="I22" s="21" t="s">
        <v>40</v>
      </c>
    </row>
    <row r="23" spans="1:9" ht="15" customHeight="1" x14ac:dyDescent="0.25">
      <c r="A23" s="20" t="s">
        <v>56</v>
      </c>
      <c r="B23" s="32" t="s">
        <v>22</v>
      </c>
      <c r="C23" s="28">
        <v>62.7</v>
      </c>
      <c r="D23" s="22">
        <f t="shared" ref="D23:D31" si="3">C23*175</f>
        <v>10972.5</v>
      </c>
      <c r="E23" s="1" t="s">
        <v>36</v>
      </c>
      <c r="F23" s="1" t="s">
        <v>52</v>
      </c>
      <c r="G23" s="20" t="s">
        <v>51</v>
      </c>
      <c r="H23" s="20">
        <v>2017</v>
      </c>
      <c r="I23" s="21" t="s">
        <v>39</v>
      </c>
    </row>
    <row r="24" spans="1:9" ht="15" customHeight="1" x14ac:dyDescent="0.25">
      <c r="A24" s="20" t="s">
        <v>56</v>
      </c>
      <c r="B24" s="32" t="s">
        <v>64</v>
      </c>
      <c r="C24" s="28">
        <v>80.400000000000006</v>
      </c>
      <c r="D24" s="22">
        <f t="shared" si="3"/>
        <v>14070.000000000002</v>
      </c>
      <c r="E24" s="1" t="s">
        <v>36</v>
      </c>
      <c r="F24" s="1" t="s">
        <v>52</v>
      </c>
      <c r="G24" s="20" t="s">
        <v>51</v>
      </c>
      <c r="H24" s="20">
        <v>2016</v>
      </c>
      <c r="I24" s="21" t="s">
        <v>39</v>
      </c>
    </row>
    <row r="25" spans="1:9" ht="15" customHeight="1" x14ac:dyDescent="0.25">
      <c r="A25" s="20" t="s">
        <v>81</v>
      </c>
      <c r="B25" s="32" t="s">
        <v>25</v>
      </c>
      <c r="C25" s="28">
        <v>20.9</v>
      </c>
      <c r="D25" s="22">
        <f t="shared" si="3"/>
        <v>3657.4999999999995</v>
      </c>
      <c r="E25" s="1" t="s">
        <v>36</v>
      </c>
      <c r="F25" s="1" t="s">
        <v>33</v>
      </c>
      <c r="G25" s="20" t="s">
        <v>51</v>
      </c>
      <c r="H25" s="20">
        <v>2016</v>
      </c>
      <c r="I25" s="21" t="s">
        <v>40</v>
      </c>
    </row>
    <row r="26" spans="1:9" ht="15" customHeight="1" x14ac:dyDescent="0.25">
      <c r="A26" s="28" t="s">
        <v>56</v>
      </c>
      <c r="B26" s="32" t="s">
        <v>62</v>
      </c>
      <c r="C26" s="32">
        <v>59.7</v>
      </c>
      <c r="D26" s="29">
        <f t="shared" si="3"/>
        <v>10447.5</v>
      </c>
      <c r="E26" s="30" t="s">
        <v>36</v>
      </c>
      <c r="F26" s="30" t="s">
        <v>52</v>
      </c>
      <c r="G26" s="28" t="s">
        <v>51</v>
      </c>
      <c r="H26" s="28">
        <v>2017</v>
      </c>
      <c r="I26" s="31" t="s">
        <v>60</v>
      </c>
    </row>
    <row r="27" spans="1:9" ht="15" customHeight="1" x14ac:dyDescent="0.25">
      <c r="A27" s="20" t="s">
        <v>81</v>
      </c>
      <c r="B27" s="32" t="s">
        <v>15</v>
      </c>
      <c r="C27" s="28">
        <v>4.8</v>
      </c>
      <c r="D27" s="29">
        <f t="shared" si="3"/>
        <v>840</v>
      </c>
      <c r="E27" s="38" t="s">
        <v>54</v>
      </c>
      <c r="F27" s="38" t="s">
        <v>55</v>
      </c>
      <c r="G27" s="20" t="s">
        <v>51</v>
      </c>
      <c r="H27" s="20">
        <v>2016</v>
      </c>
      <c r="I27" s="21" t="s">
        <v>59</v>
      </c>
    </row>
    <row r="28" spans="1:9" x14ac:dyDescent="0.25">
      <c r="A28" s="20" t="s">
        <v>81</v>
      </c>
      <c r="B28" s="33" t="s">
        <v>57</v>
      </c>
      <c r="C28" s="32">
        <v>11.8</v>
      </c>
      <c r="D28" s="29">
        <f t="shared" si="3"/>
        <v>2065</v>
      </c>
      <c r="E28" s="30" t="s">
        <v>54</v>
      </c>
      <c r="F28" s="30" t="s">
        <v>55</v>
      </c>
      <c r="G28" s="28" t="s">
        <v>51</v>
      </c>
      <c r="H28" s="28">
        <v>2015</v>
      </c>
      <c r="I28" s="31" t="s">
        <v>40</v>
      </c>
    </row>
    <row r="29" spans="1:9" x14ac:dyDescent="0.25">
      <c r="A29" s="20" t="s">
        <v>81</v>
      </c>
      <c r="B29" s="33" t="s">
        <v>58</v>
      </c>
      <c r="C29" s="32">
        <v>15</v>
      </c>
      <c r="D29" s="29">
        <f t="shared" si="3"/>
        <v>2625</v>
      </c>
      <c r="E29" s="30" t="s">
        <v>54</v>
      </c>
      <c r="F29" s="30" t="s">
        <v>55</v>
      </c>
      <c r="G29" s="28" t="s">
        <v>51</v>
      </c>
      <c r="H29" s="28">
        <v>2015</v>
      </c>
      <c r="I29" s="31" t="s">
        <v>40</v>
      </c>
    </row>
    <row r="30" spans="1:9" x14ac:dyDescent="0.25">
      <c r="A30" s="20" t="s">
        <v>81</v>
      </c>
      <c r="B30" s="32" t="s">
        <v>23</v>
      </c>
      <c r="C30" s="28">
        <v>27.2</v>
      </c>
      <c r="D30" s="22">
        <f t="shared" si="3"/>
        <v>4760</v>
      </c>
      <c r="E30" s="1" t="s">
        <v>36</v>
      </c>
      <c r="F30" s="1" t="s">
        <v>33</v>
      </c>
      <c r="G30" s="20" t="s">
        <v>51</v>
      </c>
      <c r="H30" s="20">
        <v>2016</v>
      </c>
      <c r="I30" s="21" t="s">
        <v>40</v>
      </c>
    </row>
    <row r="31" spans="1:9" x14ac:dyDescent="0.25">
      <c r="A31" s="20" t="s">
        <v>81</v>
      </c>
      <c r="B31" s="32" t="s">
        <v>24</v>
      </c>
      <c r="C31" s="28">
        <v>107.1</v>
      </c>
      <c r="D31" s="22">
        <f t="shared" si="3"/>
        <v>18742.5</v>
      </c>
      <c r="E31" s="1" t="s">
        <v>36</v>
      </c>
      <c r="F31" s="1" t="s">
        <v>33</v>
      </c>
      <c r="G31" s="20" t="s">
        <v>51</v>
      </c>
      <c r="H31" s="20">
        <v>2017</v>
      </c>
      <c r="I31" s="21" t="s">
        <v>40</v>
      </c>
    </row>
    <row r="32" spans="1:9" x14ac:dyDescent="0.25">
      <c r="A32" s="20" t="s">
        <v>56</v>
      </c>
      <c r="B32" s="32" t="s">
        <v>29</v>
      </c>
      <c r="C32" s="28">
        <f>0.7+1.7</f>
        <v>2.4</v>
      </c>
      <c r="D32" s="20">
        <f>C32*425</f>
        <v>1020</v>
      </c>
      <c r="E32" s="1" t="s">
        <v>44</v>
      </c>
      <c r="F32" s="1" t="s">
        <v>48</v>
      </c>
      <c r="G32" s="20" t="s">
        <v>51</v>
      </c>
      <c r="H32" s="20">
        <v>2016</v>
      </c>
      <c r="I32" s="21" t="s">
        <v>39</v>
      </c>
    </row>
    <row r="33" spans="1:9" x14ac:dyDescent="0.25">
      <c r="A33" s="20" t="s">
        <v>56</v>
      </c>
      <c r="B33" s="32" t="s">
        <v>87</v>
      </c>
      <c r="C33" s="32">
        <v>6.9</v>
      </c>
      <c r="D33" s="22">
        <f t="shared" ref="D33" si="4">C33*175</f>
        <v>1207.5</v>
      </c>
      <c r="E33" s="47" t="s">
        <v>46</v>
      </c>
      <c r="F33" s="47" t="s">
        <v>50</v>
      </c>
      <c r="G33" s="28" t="s">
        <v>51</v>
      </c>
      <c r="H33" s="32">
        <v>2016</v>
      </c>
      <c r="I33" s="48" t="s">
        <v>60</v>
      </c>
    </row>
    <row r="34" spans="1:9" x14ac:dyDescent="0.25">
      <c r="A34" s="20" t="s">
        <v>56</v>
      </c>
      <c r="B34" s="20" t="s">
        <v>86</v>
      </c>
      <c r="C34" s="20">
        <v>6.4</v>
      </c>
      <c r="D34" s="20">
        <f>C34*425</f>
        <v>2720</v>
      </c>
      <c r="E34" s="47" t="s">
        <v>46</v>
      </c>
      <c r="F34" s="30" t="s">
        <v>50</v>
      </c>
      <c r="G34" s="28" t="s">
        <v>51</v>
      </c>
      <c r="H34" s="32">
        <v>2016</v>
      </c>
      <c r="I34" s="48" t="s">
        <v>60</v>
      </c>
    </row>
    <row r="35" spans="1:9" x14ac:dyDescent="0.25">
      <c r="A35" s="20" t="s">
        <v>56</v>
      </c>
      <c r="B35" s="20" t="s">
        <v>88</v>
      </c>
      <c r="C35" s="20">
        <v>2.2000000000000002</v>
      </c>
      <c r="D35" s="20">
        <f>C35*425</f>
        <v>935.00000000000011</v>
      </c>
      <c r="E35" s="47" t="s">
        <v>46</v>
      </c>
      <c r="F35" s="30" t="s">
        <v>104</v>
      </c>
      <c r="G35" s="28" t="s">
        <v>51</v>
      </c>
      <c r="H35" s="32">
        <v>2016</v>
      </c>
      <c r="I35" s="48" t="s">
        <v>60</v>
      </c>
    </row>
    <row r="36" spans="1:9" x14ac:dyDescent="0.25">
      <c r="A36" s="20" t="s">
        <v>81</v>
      </c>
      <c r="B36" s="20" t="s">
        <v>89</v>
      </c>
      <c r="C36" s="20">
        <v>16.600000000000001</v>
      </c>
      <c r="D36" s="20">
        <f>C36*425</f>
        <v>7055.0000000000009</v>
      </c>
      <c r="E36" s="47" t="s">
        <v>85</v>
      </c>
      <c r="F36" s="30" t="s">
        <v>52</v>
      </c>
      <c r="G36" s="28" t="s">
        <v>51</v>
      </c>
      <c r="H36" s="32">
        <v>2018</v>
      </c>
      <c r="I36" s="48" t="s">
        <v>60</v>
      </c>
    </row>
    <row r="37" spans="1:9" x14ac:dyDescent="0.25">
      <c r="A37" s="20" t="s">
        <v>56</v>
      </c>
      <c r="B37" s="20" t="s">
        <v>92</v>
      </c>
      <c r="C37" s="20">
        <v>59.2</v>
      </c>
      <c r="D37" s="20">
        <f>C37*425</f>
        <v>25160</v>
      </c>
      <c r="E37" s="30" t="s">
        <v>36</v>
      </c>
      <c r="F37" s="30" t="s">
        <v>52</v>
      </c>
      <c r="G37" s="28" t="s">
        <v>51</v>
      </c>
      <c r="H37" s="32">
        <v>2018</v>
      </c>
      <c r="I37" s="48" t="s">
        <v>60</v>
      </c>
    </row>
    <row r="38" spans="1:9" x14ac:dyDescent="0.25">
      <c r="A38" s="20" t="s">
        <v>56</v>
      </c>
      <c r="B38" s="20" t="s">
        <v>93</v>
      </c>
      <c r="C38" s="20">
        <v>46.7</v>
      </c>
      <c r="D38" s="22">
        <f>C38*175</f>
        <v>8172.5000000000009</v>
      </c>
      <c r="E38" s="30" t="s">
        <v>36</v>
      </c>
      <c r="F38" s="30" t="s">
        <v>52</v>
      </c>
      <c r="G38" s="28" t="s">
        <v>51</v>
      </c>
      <c r="H38" s="32">
        <v>2018</v>
      </c>
      <c r="I38" s="48" t="s">
        <v>60</v>
      </c>
    </row>
    <row r="39" spans="1:9" x14ac:dyDescent="0.25">
      <c r="A39" s="20" t="s">
        <v>81</v>
      </c>
      <c r="B39" s="20" t="s">
        <v>94</v>
      </c>
      <c r="C39" s="20">
        <v>7.5</v>
      </c>
      <c r="D39" s="20">
        <f>C39*425</f>
        <v>3187.5</v>
      </c>
      <c r="E39" s="30" t="s">
        <v>90</v>
      </c>
      <c r="F39" s="30" t="s">
        <v>34</v>
      </c>
      <c r="G39" s="28" t="s">
        <v>51</v>
      </c>
      <c r="H39" s="32">
        <v>2018</v>
      </c>
      <c r="I39" s="48" t="s">
        <v>60</v>
      </c>
    </row>
    <row r="40" spans="1:9" x14ac:dyDescent="0.25">
      <c r="A40" s="20" t="s">
        <v>81</v>
      </c>
      <c r="B40" s="20" t="s">
        <v>95</v>
      </c>
      <c r="C40" s="20">
        <v>6.8</v>
      </c>
      <c r="D40" s="20">
        <f>C40*425</f>
        <v>2890</v>
      </c>
      <c r="E40" s="30" t="s">
        <v>91</v>
      </c>
      <c r="F40" s="30" t="s">
        <v>105</v>
      </c>
      <c r="G40" s="28" t="s">
        <v>51</v>
      </c>
      <c r="H40" s="32">
        <v>2018</v>
      </c>
      <c r="I40" s="48" t="s">
        <v>60</v>
      </c>
    </row>
    <row r="41" spans="1:9" x14ac:dyDescent="0.25">
      <c r="A41" s="20" t="s">
        <v>81</v>
      </c>
      <c r="B41" s="20" t="s">
        <v>96</v>
      </c>
      <c r="C41" s="20">
        <v>2</v>
      </c>
      <c r="D41" s="20">
        <f>C41*425</f>
        <v>850</v>
      </c>
      <c r="E41" s="30" t="s">
        <v>91</v>
      </c>
      <c r="F41" s="30" t="s">
        <v>105</v>
      </c>
      <c r="G41" s="28" t="s">
        <v>51</v>
      </c>
      <c r="H41" s="32">
        <v>2018</v>
      </c>
      <c r="I41" s="48" t="s">
        <v>60</v>
      </c>
    </row>
    <row r="42" spans="1:9" x14ac:dyDescent="0.25">
      <c r="A42" s="20" t="s">
        <v>56</v>
      </c>
      <c r="B42" s="20" t="s">
        <v>97</v>
      </c>
      <c r="C42" s="20">
        <v>14</v>
      </c>
      <c r="D42" s="20">
        <f>C42*425</f>
        <v>5950</v>
      </c>
      <c r="E42" s="30" t="s">
        <v>36</v>
      </c>
      <c r="F42" s="30" t="s">
        <v>52</v>
      </c>
      <c r="G42" s="28" t="s">
        <v>51</v>
      </c>
      <c r="H42" s="32">
        <v>2018</v>
      </c>
      <c r="I42" s="48" t="s">
        <v>60</v>
      </c>
    </row>
    <row r="43" spans="1:9" x14ac:dyDescent="0.25">
      <c r="A43" s="20" t="s">
        <v>56</v>
      </c>
      <c r="B43" s="20" t="s">
        <v>98</v>
      </c>
      <c r="C43" s="20">
        <v>14.4</v>
      </c>
      <c r="D43" s="20">
        <f>C43*425</f>
        <v>6120</v>
      </c>
      <c r="E43" s="30" t="s">
        <v>46</v>
      </c>
      <c r="F43" s="30" t="s">
        <v>104</v>
      </c>
      <c r="G43" s="28" t="s">
        <v>51</v>
      </c>
      <c r="H43" s="32">
        <v>2017</v>
      </c>
      <c r="I43" s="48" t="s">
        <v>60</v>
      </c>
    </row>
    <row r="44" spans="1:9" x14ac:dyDescent="0.25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5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5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5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5">
      <c r="A48" s="1"/>
      <c r="B48" s="1"/>
      <c r="C48" s="1"/>
      <c r="D48" s="1"/>
      <c r="E48" s="1"/>
      <c r="F48" s="1"/>
      <c r="G48" s="1"/>
      <c r="H48" s="1"/>
      <c r="I48" s="1"/>
    </row>
    <row r="49" spans="1:9" ht="15.75" thickBot="1" x14ac:dyDescent="0.3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5">
      <c r="A50" s="9"/>
      <c r="B50" s="9"/>
      <c r="C50" s="11" t="s">
        <v>13</v>
      </c>
      <c r="D50" s="17">
        <f>SUM(D5:D49)</f>
        <v>208865</v>
      </c>
      <c r="E50" s="45" t="s">
        <v>101</v>
      </c>
      <c r="F50" s="46">
        <f>SUMIF(A$5:A$49,G50,D$5:D$49)</f>
        <v>6120</v>
      </c>
      <c r="G50" s="9" t="s">
        <v>83</v>
      </c>
      <c r="H50" s="9"/>
      <c r="I50" s="9"/>
    </row>
    <row r="51" spans="1:9" x14ac:dyDescent="0.25">
      <c r="F51" s="43">
        <f>SUMIF(A$5:A$49,G51,D$5:D$49)</f>
        <v>4042.5000000000005</v>
      </c>
      <c r="G51" s="4" t="s">
        <v>82</v>
      </c>
      <c r="H51" s="43" t="s">
        <v>99</v>
      </c>
      <c r="I51" s="43" t="s">
        <v>100</v>
      </c>
    </row>
    <row r="52" spans="1:9" x14ac:dyDescent="0.25">
      <c r="F52" s="43">
        <f>SUMIF(A$5:A$49,G52,D$5:D$49)</f>
        <v>114315</v>
      </c>
      <c r="G52" s="4" t="s">
        <v>56</v>
      </c>
      <c r="H52" s="43">
        <f>28891-3500</f>
        <v>25391</v>
      </c>
      <c r="I52" s="44">
        <f>F52/H52</f>
        <v>4.5021858138710567</v>
      </c>
    </row>
    <row r="53" spans="1:9" x14ac:dyDescent="0.25">
      <c r="F53" s="43">
        <f>SUMIF(A$5:A$49,G53,D$5:D$49)</f>
        <v>19295</v>
      </c>
      <c r="G53" s="4" t="s">
        <v>84</v>
      </c>
      <c r="H53" s="43">
        <v>3500</v>
      </c>
      <c r="I53" s="44">
        <f>F53/H53</f>
        <v>5.5128571428571425</v>
      </c>
    </row>
    <row r="54" spans="1:9" x14ac:dyDescent="0.25">
      <c r="F54" s="43">
        <f>SUMIF(A$5:A$49,G54,D$5:D$49)</f>
        <v>65092.5</v>
      </c>
      <c r="G54" s="4" t="s">
        <v>81</v>
      </c>
      <c r="H54" s="43">
        <v>14454</v>
      </c>
      <c r="I54" s="44">
        <f>F54/H54</f>
        <v>4.5034246575342465</v>
      </c>
    </row>
    <row r="56" spans="1:9" x14ac:dyDescent="0.25">
      <c r="H56" s="24"/>
    </row>
    <row r="57" spans="1:9" x14ac:dyDescent="0.25">
      <c r="H57" s="24"/>
    </row>
    <row r="58" spans="1:9" x14ac:dyDescent="0.25">
      <c r="H58" s="24"/>
    </row>
    <row r="59" spans="1:9" x14ac:dyDescent="0.25">
      <c r="G59" s="24"/>
      <c r="H59" s="24"/>
    </row>
    <row r="60" spans="1:9" x14ac:dyDescent="0.25">
      <c r="G60" s="24"/>
      <c r="H60" s="41"/>
    </row>
    <row r="61" spans="1:9" x14ac:dyDescent="0.25">
      <c r="G61" s="24"/>
      <c r="H61" s="41"/>
    </row>
  </sheetData>
  <autoFilter ref="A4:I43">
    <sortState ref="A5:I42">
      <sortCondition ref="H4:H42"/>
    </sortState>
  </autoFilter>
  <pageMargins left="0.70866141732283505" right="0.70866141732283505" top="0.45" bottom="0.42" header="0.31496062992126" footer="0.31496062992126"/>
  <pageSetup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Nov 27 five yr plan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Rick</dc:creator>
  <cp:lastModifiedBy>Rick</cp:lastModifiedBy>
  <cp:lastPrinted>2014-12-11T18:54:23Z</cp:lastPrinted>
  <dcterms:created xsi:type="dcterms:W3CDTF">2013-01-23T17:37:04Z</dcterms:created>
  <dcterms:modified xsi:type="dcterms:W3CDTF">2014-12-17T20:52:45Z</dcterms:modified>
</cp:coreProperties>
</file>